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</sheets>
  <definedNames>
    <definedName name="_xlnm.Print_Area" localSheetId="0">'Sheet1'!$A$1:$J$147</definedName>
  </definedNames>
  <calcPr fullCalcOnLoad="1"/>
</workbook>
</file>

<file path=xl/sharedStrings.xml><?xml version="1.0" encoding="utf-8"?>
<sst xmlns="http://schemas.openxmlformats.org/spreadsheetml/2006/main" count="192" uniqueCount="129">
  <si>
    <t>SETTING  PARAMETERS</t>
  </si>
  <si>
    <t>RFPE</t>
  </si>
  <si>
    <t>RFPP</t>
  </si>
  <si>
    <t>X1</t>
  </si>
  <si>
    <t>XO</t>
  </si>
  <si>
    <t>SECONDARY EXPECTED VALUES ACCORDING TO THE CHARACTARISTIC</t>
  </si>
  <si>
    <t>R-N</t>
  </si>
  <si>
    <t>X-N</t>
  </si>
  <si>
    <t>R P-P</t>
  </si>
  <si>
    <t>XP-P</t>
  </si>
  <si>
    <t>Z1</t>
  </si>
  <si>
    <t>Z2</t>
  </si>
  <si>
    <t>Z3</t>
  </si>
  <si>
    <t>Z4</t>
  </si>
  <si>
    <t>POWER SWING CALCULATION</t>
  </si>
  <si>
    <t>KLDRFW</t>
  </si>
  <si>
    <t>RFRvPP</t>
  </si>
  <si>
    <t>RFFwPE</t>
  </si>
  <si>
    <t>RFFwPP</t>
  </si>
  <si>
    <t>RFw</t>
  </si>
  <si>
    <t>XFw</t>
  </si>
  <si>
    <t>RRv</t>
  </si>
  <si>
    <t>XRv</t>
  </si>
  <si>
    <t>PHS</t>
  </si>
  <si>
    <t>PH-E</t>
  </si>
  <si>
    <t>PH-PH</t>
  </si>
  <si>
    <t>3-PH</t>
  </si>
  <si>
    <t>RLdOutFw</t>
  </si>
  <si>
    <t>Z5</t>
  </si>
  <si>
    <t>CTR</t>
  </si>
  <si>
    <t>VTR</t>
  </si>
  <si>
    <t>CT PRIM</t>
  </si>
  <si>
    <t>VT PRIM</t>
  </si>
  <si>
    <t>CT SEC</t>
  </si>
  <si>
    <t>VT SEC</t>
  </si>
  <si>
    <t>R1FINFW</t>
  </si>
  <si>
    <t>X1FINFW</t>
  </si>
  <si>
    <t>PSD CALCULATION AT RLdOutFw=RLdOutRv</t>
  </si>
  <si>
    <t>PHASE SELECTION</t>
  </si>
  <si>
    <t>PSD</t>
  </si>
  <si>
    <t>F: DIFFRANCE BETWEEN INNER &amp;OUTER ZONES</t>
  </si>
  <si>
    <t>R1FINRv</t>
  </si>
  <si>
    <t>X1FINRv</t>
  </si>
  <si>
    <t>KLDRRv</t>
  </si>
  <si>
    <t>F(FW)</t>
  </si>
  <si>
    <t>F(Rv)</t>
  </si>
  <si>
    <t>RInFw</t>
  </si>
  <si>
    <t>RInRv</t>
  </si>
  <si>
    <t>XInFw</t>
  </si>
  <si>
    <t>XInRv</t>
  </si>
  <si>
    <t>ROutFw</t>
  </si>
  <si>
    <t>ROutRv</t>
  </si>
  <si>
    <t>XOutFw</t>
  </si>
  <si>
    <t>XOutRv</t>
  </si>
  <si>
    <t>RLdOutRv</t>
  </si>
  <si>
    <t>FAULT LOCATOR</t>
  </si>
  <si>
    <t>X1L</t>
  </si>
  <si>
    <t>R1L</t>
  </si>
  <si>
    <t>X0L</t>
  </si>
  <si>
    <t>R0L</t>
  </si>
  <si>
    <t>X0M</t>
  </si>
  <si>
    <t>LINE LENGTH</t>
  </si>
  <si>
    <t>ZΦ</t>
  </si>
  <si>
    <t>FOR 3-PH &amp;2-PH FAULTS</t>
  </si>
  <si>
    <t>FOR 1-PH FAULTS</t>
  </si>
  <si>
    <t>FOR 1- PH FAULTS WITH MUTUAL</t>
  </si>
  <si>
    <t>TEST ANGLE FOR 1-PH</t>
  </si>
  <si>
    <t>TEST ANGLE FOR 2-PH</t>
  </si>
  <si>
    <t>FLO</t>
  </si>
  <si>
    <t>P(1-PH)</t>
  </si>
  <si>
    <t>P(PH-PH)</t>
  </si>
  <si>
    <t>FAULT LENGTH</t>
  </si>
  <si>
    <t>P(1-PH)MUTUAL</t>
  </si>
  <si>
    <t>P= THE EXPECTED FAULT DISTANCE</t>
  </si>
  <si>
    <t>DIFFRENTIAL PROTECTION</t>
  </si>
  <si>
    <t>Idmin</t>
  </si>
  <si>
    <t>End Section1</t>
  </si>
  <si>
    <t>End Section2</t>
  </si>
  <si>
    <t>Slop Section2</t>
  </si>
  <si>
    <t>Slop Section3</t>
  </si>
  <si>
    <t>Ibase</t>
  </si>
  <si>
    <t>Id section 1</t>
  </si>
  <si>
    <t>Id section 2</t>
  </si>
  <si>
    <t>Id section 3</t>
  </si>
  <si>
    <t>Section 1</t>
  </si>
  <si>
    <t>IBias section1</t>
  </si>
  <si>
    <t>IBias section2</t>
  </si>
  <si>
    <t>IBias section3</t>
  </si>
  <si>
    <t>Endsection1*IBase ≤ IBias ≤ Endsection2*IBase</t>
  </si>
  <si>
    <t>IBias  ≥ End section2*IBase</t>
  </si>
  <si>
    <t>Slop section 2</t>
  </si>
  <si>
    <t>Slop section 3</t>
  </si>
  <si>
    <t>0 ≤ IBias ≤ End Section1*IBase</t>
  </si>
  <si>
    <t>L3D</t>
  </si>
  <si>
    <t>SETTING CALCULATION FOR RED&amp;REL 670 RELAYS</t>
  </si>
  <si>
    <t>PREPARED BY</t>
  </si>
  <si>
    <t>ENG/ EHAB SHAWKAT</t>
  </si>
  <si>
    <t>AT&amp;C</t>
  </si>
  <si>
    <t>RFRVPE</t>
  </si>
  <si>
    <t>CTR/VTR</t>
  </si>
  <si>
    <t>R1</t>
  </si>
  <si>
    <t>R0</t>
  </si>
  <si>
    <t>Ø(PH-E)</t>
  </si>
  <si>
    <t>Ø(PH-PH)</t>
  </si>
  <si>
    <t>AT OPERATION OF LdCh=ON</t>
  </si>
  <si>
    <r>
      <t>XL</t>
    </r>
    <r>
      <rPr>
        <sz val="11"/>
        <color theme="1"/>
        <rFont val="Calibri"/>
        <family val="2"/>
      </rPr>
      <t>(M)sec</t>
    </r>
  </si>
  <si>
    <t>Zx inj 1-ph</t>
  </si>
  <si>
    <t>Zx inj ph-ph</t>
  </si>
  <si>
    <t>Zx inj-mutual</t>
  </si>
  <si>
    <r>
      <t>INJECT HEALTHY CONDITION MORE THAN 2 SEC THEN APPLY  FAULT  CONDITION WITH I</t>
    </r>
    <r>
      <rPr>
        <b/>
        <sz val="11"/>
        <color indexed="8"/>
        <rFont val="Calibri"/>
        <family val="2"/>
      </rPr>
      <t>Zx</t>
    </r>
    <r>
      <rPr>
        <b/>
        <sz val="8"/>
        <color indexed="8"/>
        <rFont val="Calibri"/>
        <family val="2"/>
      </rPr>
      <t xml:space="preserve">I AND </t>
    </r>
    <r>
      <rPr>
        <b/>
        <sz val="12"/>
        <color indexed="8"/>
        <rFont val="Calibri"/>
        <family val="2"/>
      </rPr>
      <t>Z</t>
    </r>
    <r>
      <rPr>
        <b/>
        <sz val="8"/>
        <color indexed="8"/>
        <rFont val="Arial"/>
        <family val="0"/>
      </rPr>
      <t>Φ</t>
    </r>
  </si>
  <si>
    <t>IEC CURVE TYPE</t>
  </si>
  <si>
    <t>TOC</t>
  </si>
  <si>
    <t>NORMAL INVERSE</t>
  </si>
  <si>
    <t>VERY INVERSE</t>
  </si>
  <si>
    <t>INVERSE</t>
  </si>
  <si>
    <t>EXTREMLY INVERSE</t>
  </si>
  <si>
    <t>SHORT TIME INVERSE</t>
  </si>
  <si>
    <t>LONG TIME INVERSE</t>
  </si>
  <si>
    <t>I(inj)</t>
  </si>
  <si>
    <t>TIME (sec)</t>
  </si>
  <si>
    <t>TOC: TIME OVER CURRENT</t>
  </si>
  <si>
    <t>K1(TMS) set</t>
  </si>
  <si>
    <t>I1&gt; (set)</t>
  </si>
  <si>
    <t>I(inj)/I1&gt; (set)</t>
  </si>
  <si>
    <t>CONSTANTS</t>
  </si>
  <si>
    <t>A</t>
  </si>
  <si>
    <t>P</t>
  </si>
  <si>
    <r>
      <t>zL</t>
    </r>
    <r>
      <rPr>
        <sz val="11"/>
        <color theme="1"/>
        <rFont val="Calibri"/>
        <family val="2"/>
      </rPr>
      <t>(ph-e)sec</t>
    </r>
  </si>
  <si>
    <r>
      <t>zL</t>
    </r>
    <r>
      <rPr>
        <sz val="11"/>
        <color theme="1"/>
        <rFont val="Calibri"/>
        <family val="2"/>
      </rPr>
      <t>(ph-ph)sec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</si>
</sst>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000"/>
    <numFmt numFmtId="179" formatCode="[$-C01]dd\ mmmm\,\ yyyy"/>
    <numFmt numFmtId="180" formatCode="[$-C01]hh:mm:ss\ AM/PM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12"/>
      <name val="Calibri"/>
      <family val="0"/>
    </font>
    <font>
      <b/>
      <sz val="11"/>
      <color indexed="20"/>
      <name val="Calibri"/>
      <family val="0"/>
    </font>
    <font>
      <b/>
      <sz val="11"/>
      <color indexed="57"/>
      <name val="Arial"/>
      <family val="2"/>
    </font>
    <font>
      <b/>
      <sz val="11"/>
      <color indexed="16"/>
      <name val="Calibri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16"/>
      <name val="Calibri"/>
      <family val="0"/>
    </font>
    <font>
      <b/>
      <sz val="20"/>
      <color indexed="18"/>
      <name val="Calibri"/>
      <family val="0"/>
    </font>
    <font>
      <b/>
      <sz val="20"/>
      <color indexed="17"/>
      <name val="Calibri"/>
      <family val="0"/>
    </font>
    <font>
      <b/>
      <sz val="20"/>
      <color indexed="10"/>
      <name val="Calibri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14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5" fillId="39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vertical="center"/>
    </xf>
    <xf numFmtId="0" fontId="0" fillId="38" borderId="10" xfId="0" applyFill="1" applyBorder="1" applyAlignment="1">
      <alignment horizontal="left" vertical="center"/>
    </xf>
    <xf numFmtId="178" fontId="0" fillId="38" borderId="10" xfId="0" applyNumberForma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/>
    </xf>
    <xf numFmtId="178" fontId="0" fillId="37" borderId="10" xfId="0" applyNumberFormat="1" applyFill="1" applyBorder="1" applyAlignment="1">
      <alignment horizontal="left" vertical="center"/>
    </xf>
    <xf numFmtId="178" fontId="0" fillId="35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8" fontId="0" fillId="34" borderId="10" xfId="0" applyNumberFormat="1" applyFill="1" applyBorder="1" applyAlignment="1">
      <alignment horizontal="left" vertical="center"/>
    </xf>
    <xf numFmtId="178" fontId="0" fillId="33" borderId="10" xfId="0" applyNumberFormat="1" applyFill="1" applyBorder="1" applyAlignment="1">
      <alignment horizontal="left" vertical="center"/>
    </xf>
    <xf numFmtId="178" fontId="0" fillId="40" borderId="10" xfId="0" applyNumberFormat="1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6" fillId="39" borderId="10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38" borderId="11" xfId="0" applyFill="1" applyBorder="1" applyAlignment="1">
      <alignment vertical="center" wrapText="1"/>
    </xf>
    <xf numFmtId="0" fontId="0" fillId="38" borderId="11" xfId="0" applyFill="1" applyBorder="1" applyAlignment="1">
      <alignment vertical="center"/>
    </xf>
    <xf numFmtId="178" fontId="0" fillId="38" borderId="11" xfId="0" applyNumberFormat="1" applyFill="1" applyBorder="1" applyAlignment="1">
      <alignment horizontal="left" vertical="center"/>
    </xf>
    <xf numFmtId="178" fontId="0" fillId="36" borderId="10" xfId="0" applyNumberForma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1" fontId="0" fillId="38" borderId="10" xfId="0" applyNumberFormat="1" applyFill="1" applyBorder="1" applyAlignment="1">
      <alignment horizontal="left" vertical="center"/>
    </xf>
    <xf numFmtId="181" fontId="0" fillId="38" borderId="11" xfId="0" applyNumberForma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 vertical="center"/>
    </xf>
    <xf numFmtId="181" fontId="0" fillId="33" borderId="12" xfId="0" applyNumberFormat="1" applyFill="1" applyBorder="1" applyAlignment="1">
      <alignment horizontal="left" vertical="center"/>
    </xf>
    <xf numFmtId="181" fontId="0" fillId="33" borderId="10" xfId="0" applyNumberFormat="1" applyFill="1" applyBorder="1" applyAlignment="1">
      <alignment horizontal="left" vertical="center"/>
    </xf>
    <xf numFmtId="0" fontId="14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178" fontId="1" fillId="36" borderId="10" xfId="0" applyNumberFormat="1" applyFont="1" applyFill="1" applyBorder="1" applyAlignment="1">
      <alignment horizontal="left" vertical="center"/>
    </xf>
    <xf numFmtId="0" fontId="0" fillId="40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81" fontId="0" fillId="35" borderId="10" xfId="0" applyNumberFormat="1" applyFill="1" applyBorder="1" applyAlignment="1">
      <alignment horizontal="left" vertical="center"/>
    </xf>
    <xf numFmtId="181" fontId="0" fillId="34" borderId="10" xfId="0" applyNumberFormat="1" applyFill="1" applyBorder="1" applyAlignment="1">
      <alignment horizontal="left" vertical="center"/>
    </xf>
    <xf numFmtId="181" fontId="0" fillId="40" borderId="10" xfId="0" applyNumberFormat="1" applyFill="1" applyBorder="1" applyAlignment="1">
      <alignment horizontal="left" vertical="center"/>
    </xf>
    <xf numFmtId="0" fontId="0" fillId="37" borderId="10" xfId="0" applyFill="1" applyBorder="1" applyAlignment="1">
      <alignment horizontal="left"/>
    </xf>
    <xf numFmtId="181" fontId="0" fillId="37" borderId="10" xfId="0" applyNumberForma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1" fillId="33" borderId="12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43" borderId="10" xfId="0" applyFill="1" applyBorder="1" applyAlignment="1">
      <alignment horizontal="center" vertical="center"/>
    </xf>
    <xf numFmtId="181" fontId="0" fillId="43" borderId="10" xfId="0" applyNumberForma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181" fontId="0" fillId="43" borderId="11" xfId="0" applyNumberFormat="1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0" fontId="23" fillId="43" borderId="1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8" fillId="43" borderId="17" xfId="0" applyFont="1" applyFill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43" borderId="17" xfId="0" applyFont="1" applyFill="1" applyBorder="1" applyAlignment="1">
      <alignment horizontal="center"/>
    </xf>
    <xf numFmtId="0" fontId="23" fillId="43" borderId="18" xfId="0" applyFont="1" applyFill="1" applyBorder="1" applyAlignment="1">
      <alignment horizontal="center"/>
    </xf>
    <xf numFmtId="181" fontId="0" fillId="43" borderId="17" xfId="0" applyNumberFormat="1" applyFill="1" applyBorder="1" applyAlignment="1">
      <alignment horizontal="center" vertical="center"/>
    </xf>
    <xf numFmtId="181" fontId="0" fillId="43" borderId="18" xfId="0" applyNumberFormat="1" applyFill="1" applyBorder="1" applyAlignment="1">
      <alignment horizontal="center" vertical="center"/>
    </xf>
    <xf numFmtId="0" fontId="0" fillId="43" borderId="22" xfId="0" applyFill="1" applyBorder="1" applyAlignment="1">
      <alignment horizontal="left"/>
    </xf>
    <xf numFmtId="0" fontId="0" fillId="43" borderId="18" xfId="0" applyFill="1" applyBorder="1" applyAlignment="1">
      <alignment horizontal="left"/>
    </xf>
    <xf numFmtId="0" fontId="0" fillId="43" borderId="23" xfId="0" applyFill="1" applyBorder="1" applyAlignment="1">
      <alignment horizontal="left"/>
    </xf>
    <xf numFmtId="0" fontId="0" fillId="43" borderId="24" xfId="0" applyFill="1" applyBorder="1" applyAlignment="1">
      <alignment horizontal="left"/>
    </xf>
    <xf numFmtId="0" fontId="0" fillId="43" borderId="25" xfId="0" applyFill="1" applyBorder="1" applyAlignment="1">
      <alignment horizontal="left"/>
    </xf>
    <xf numFmtId="0" fontId="0" fillId="43" borderId="26" xfId="0" applyFill="1" applyBorder="1" applyAlignment="1">
      <alignment horizontal="left"/>
    </xf>
    <xf numFmtId="0" fontId="0" fillId="43" borderId="10" xfId="0" applyFill="1" applyBorder="1" applyAlignment="1">
      <alignment horizontal="left"/>
    </xf>
    <xf numFmtId="0" fontId="9" fillId="43" borderId="11" xfId="0" applyFont="1" applyFill="1" applyBorder="1" applyAlignment="1">
      <alignment horizontal="center" vertical="center" textRotation="90"/>
    </xf>
    <xf numFmtId="0" fontId="9" fillId="43" borderId="27" xfId="0" applyFont="1" applyFill="1" applyBorder="1" applyAlignment="1">
      <alignment horizontal="center" vertical="center" textRotation="90"/>
    </xf>
    <xf numFmtId="0" fontId="9" fillId="43" borderId="12" xfId="0" applyFont="1" applyFill="1" applyBorder="1" applyAlignment="1">
      <alignment horizontal="center" vertical="center" textRotation="90"/>
    </xf>
    <xf numFmtId="0" fontId="23" fillId="43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 wrapText="1"/>
    </xf>
    <xf numFmtId="0" fontId="0" fillId="35" borderId="25" xfId="0" applyFill="1" applyBorder="1" applyAlignment="1">
      <alignment horizontal="center" wrapText="1"/>
    </xf>
    <xf numFmtId="0" fontId="0" fillId="35" borderId="26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vertical="center" textRotation="90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40" borderId="17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27" xfId="0" applyFont="1" applyFill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textRotation="90"/>
    </xf>
    <xf numFmtId="0" fontId="13" fillId="33" borderId="27" xfId="0" applyFont="1" applyFill="1" applyBorder="1" applyAlignment="1">
      <alignment horizontal="center" vertical="center" textRotation="90"/>
    </xf>
    <xf numFmtId="0" fontId="13" fillId="33" borderId="12" xfId="0" applyFont="1" applyFill="1" applyBorder="1" applyAlignment="1">
      <alignment horizontal="center" vertical="center" textRotation="90"/>
    </xf>
    <xf numFmtId="0" fontId="12" fillId="40" borderId="10" xfId="0" applyFont="1" applyFill="1" applyBorder="1" applyAlignment="1">
      <alignment horizontal="center" vertical="center" textRotation="90"/>
    </xf>
    <xf numFmtId="0" fontId="0" fillId="4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8" fillId="38" borderId="17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textRotation="90" wrapText="1"/>
    </xf>
    <xf numFmtId="0" fontId="9" fillId="38" borderId="27" xfId="0" applyFont="1" applyFill="1" applyBorder="1" applyAlignment="1">
      <alignment horizontal="center" vertical="center" textRotation="90" wrapText="1"/>
    </xf>
    <xf numFmtId="0" fontId="9" fillId="38" borderId="12" xfId="0" applyFont="1" applyFill="1" applyBorder="1" applyAlignment="1">
      <alignment horizontal="center" vertical="center" textRotation="90" wrapText="1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0" fillId="37" borderId="28" xfId="0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vertical="center" textRotation="90"/>
    </xf>
    <xf numFmtId="0" fontId="10" fillId="36" borderId="11" xfId="0" applyFont="1" applyFill="1" applyBorder="1" applyAlignment="1">
      <alignment horizontal="center" vertical="center" textRotation="90"/>
    </xf>
    <xf numFmtId="0" fontId="10" fillId="36" borderId="27" xfId="0" applyFont="1" applyFill="1" applyBorder="1" applyAlignment="1">
      <alignment horizontal="center" vertical="center" textRotation="90"/>
    </xf>
    <xf numFmtId="0" fontId="10" fillId="36" borderId="12" xfId="0" applyFont="1" applyFill="1" applyBorder="1" applyAlignment="1">
      <alignment horizontal="center" vertical="center" textRotation="90"/>
    </xf>
    <xf numFmtId="0" fontId="7" fillId="36" borderId="17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40" borderId="11" xfId="0" applyFont="1" applyFill="1" applyBorder="1" applyAlignment="1">
      <alignment horizontal="center" vertical="center" textRotation="90"/>
    </xf>
    <xf numFmtId="0" fontId="9" fillId="40" borderId="27" xfId="0" applyFont="1" applyFill="1" applyBorder="1" applyAlignment="1">
      <alignment horizontal="center" vertical="center" textRotation="90"/>
    </xf>
    <xf numFmtId="0" fontId="9" fillId="40" borderId="12" xfId="0" applyFont="1" applyFill="1" applyBorder="1" applyAlignment="1">
      <alignment horizontal="center" vertical="center" textRotation="90"/>
    </xf>
    <xf numFmtId="0" fontId="20" fillId="0" borderId="17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14" fillId="33" borderId="14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oga2.com/upfiles/Ndz59302.gif" TargetMode="External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85725</xdr:rowOff>
    </xdr:from>
    <xdr:to>
      <xdr:col>5</xdr:col>
      <xdr:colOff>476250</xdr:colOff>
      <xdr:row>104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2500" t="8399" r="22500" b="7200"/>
        <a:stretch>
          <a:fillRect/>
        </a:stretch>
      </xdr:blipFill>
      <xdr:spPr>
        <a:xfrm>
          <a:off x="609600" y="16535400"/>
          <a:ext cx="33242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133</xdr:row>
      <xdr:rowOff>38100</xdr:rowOff>
    </xdr:from>
    <xdr:to>
      <xdr:col>6</xdr:col>
      <xdr:colOff>257175</xdr:colOff>
      <xdr:row>139</xdr:row>
      <xdr:rowOff>142875</xdr:rowOff>
    </xdr:to>
    <xdr:pic>
      <xdr:nvPicPr>
        <xdr:cNvPr id="2" name="Picture 4" descr="http://www.oga2.com/upfiles/Ndz59302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43175" y="25584150"/>
          <a:ext cx="1876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128</xdr:row>
      <xdr:rowOff>190500</xdr:rowOff>
    </xdr:from>
    <xdr:to>
      <xdr:col>8</xdr:col>
      <xdr:colOff>57150</xdr:colOff>
      <xdr:row>130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24774525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Normal="125" zoomScaleSheetLayoutView="100" zoomScalePageLayoutView="0" workbookViewId="0" topLeftCell="A55">
      <selection activeCell="D65" sqref="D65"/>
    </sheetView>
  </sheetViews>
  <sheetFormatPr defaultColWidth="9.140625" defaultRowHeight="15"/>
  <cols>
    <col min="2" max="2" width="9.28125" style="0" customWidth="1"/>
    <col min="3" max="3" width="12.57421875" style="0" customWidth="1"/>
    <col min="5" max="5" width="11.7109375" style="0" customWidth="1"/>
    <col min="6" max="6" width="10.57421875" style="0" customWidth="1"/>
    <col min="7" max="7" width="11.00390625" style="0" customWidth="1"/>
    <col min="8" max="8" width="14.140625" style="0" customWidth="1"/>
    <col min="9" max="9" width="11.421875" style="0" customWidth="1"/>
  </cols>
  <sheetData>
    <row r="1" spans="1:9" ht="15">
      <c r="A1" s="117" t="s">
        <v>94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30">
      <c r="A3" s="2"/>
      <c r="B3" s="24" t="s">
        <v>31</v>
      </c>
      <c r="C3" s="9">
        <v>1200</v>
      </c>
      <c r="D3" s="24" t="s">
        <v>32</v>
      </c>
      <c r="E3" s="9">
        <v>132000</v>
      </c>
      <c r="F3" s="24" t="s">
        <v>99</v>
      </c>
      <c r="G3" s="9">
        <f>C5/E5</f>
        <v>1.0454545454545454</v>
      </c>
      <c r="H3" s="2"/>
      <c r="I3" s="2"/>
    </row>
    <row r="4" spans="1:9" ht="15">
      <c r="A4" s="2"/>
      <c r="B4" s="24" t="s">
        <v>33</v>
      </c>
      <c r="C4" s="9">
        <v>1</v>
      </c>
      <c r="D4" s="24" t="s">
        <v>34</v>
      </c>
      <c r="E4" s="9">
        <v>115</v>
      </c>
      <c r="F4" s="2"/>
      <c r="G4" s="2"/>
      <c r="H4" s="2"/>
      <c r="I4" s="2"/>
    </row>
    <row r="5" spans="1:9" ht="15">
      <c r="A5" s="2"/>
      <c r="B5" s="24" t="s">
        <v>29</v>
      </c>
      <c r="C5" s="9">
        <f>C3/C4</f>
        <v>1200</v>
      </c>
      <c r="D5" s="24" t="s">
        <v>30</v>
      </c>
      <c r="E5" s="9">
        <f>E3/E4</f>
        <v>1147.8260869565217</v>
      </c>
      <c r="F5" s="2"/>
      <c r="G5" s="2"/>
      <c r="H5" s="2"/>
      <c r="I5" s="2"/>
    </row>
    <row r="6" spans="1:9" ht="14.25" customHeight="1">
      <c r="A6" s="1"/>
      <c r="B6" s="124" t="s">
        <v>0</v>
      </c>
      <c r="C6" s="125"/>
      <c r="D6" s="126"/>
      <c r="E6" s="123" t="s">
        <v>5</v>
      </c>
      <c r="F6" s="123"/>
      <c r="G6" s="123"/>
      <c r="H6" s="123"/>
      <c r="I6" s="1"/>
    </row>
    <row r="7" spans="2:8" ht="14.25" customHeight="1">
      <c r="B7" s="127"/>
      <c r="C7" s="128"/>
      <c r="D7" s="129"/>
      <c r="E7" s="123"/>
      <c r="F7" s="123"/>
      <c r="G7" s="123"/>
      <c r="H7" s="123"/>
    </row>
    <row r="8" spans="2:8" ht="14.25" customHeight="1">
      <c r="B8" s="118" t="s">
        <v>10</v>
      </c>
      <c r="C8" s="3" t="s">
        <v>1</v>
      </c>
      <c r="D8" s="23">
        <v>30</v>
      </c>
      <c r="E8" s="3" t="s">
        <v>6</v>
      </c>
      <c r="F8" s="20">
        <f>D8*C5/E5</f>
        <v>31.363636363636363</v>
      </c>
      <c r="G8" s="3" t="s">
        <v>100</v>
      </c>
      <c r="H8" s="23">
        <v>0.44</v>
      </c>
    </row>
    <row r="9" spans="2:8" ht="15">
      <c r="B9" s="119"/>
      <c r="C9" s="3" t="s">
        <v>2</v>
      </c>
      <c r="D9" s="23">
        <v>17.5</v>
      </c>
      <c r="E9" s="3" t="s">
        <v>7</v>
      </c>
      <c r="F9" s="20">
        <f>(((D11-D10)/3)+D10)*C5/E5</f>
        <v>16.30212121212121</v>
      </c>
      <c r="G9" s="3" t="s">
        <v>101</v>
      </c>
      <c r="H9" s="23">
        <v>5.37</v>
      </c>
    </row>
    <row r="10" spans="2:8" ht="15">
      <c r="B10" s="119"/>
      <c r="C10" s="3" t="s">
        <v>3</v>
      </c>
      <c r="D10" s="23">
        <v>8.75</v>
      </c>
      <c r="E10" s="3" t="s">
        <v>8</v>
      </c>
      <c r="F10" s="20">
        <f>0.5*D9*C5/E5</f>
        <v>9.147727272727273</v>
      </c>
      <c r="G10" s="3" t="s">
        <v>102</v>
      </c>
      <c r="H10" s="43">
        <f>(ATAN(((2*D10)+(D11))/((2*H8)+(H9))))*(180*7)/22</f>
        <v>82.35696549325642</v>
      </c>
    </row>
    <row r="11" spans="2:8" ht="15">
      <c r="B11" s="120"/>
      <c r="C11" s="3" t="s">
        <v>4</v>
      </c>
      <c r="D11" s="23">
        <v>29.28</v>
      </c>
      <c r="E11" s="3" t="s">
        <v>9</v>
      </c>
      <c r="F11" s="20">
        <f>D10*C5/E5</f>
        <v>9.147727272727273</v>
      </c>
      <c r="G11" s="3" t="s">
        <v>103</v>
      </c>
      <c r="H11" s="43">
        <f>(ATAN(D10/H8))*180*7/22</f>
        <v>87.08621345611006</v>
      </c>
    </row>
    <row r="12" spans="2:8" ht="14.25" customHeight="1">
      <c r="B12" s="122" t="s">
        <v>0</v>
      </c>
      <c r="C12" s="122"/>
      <c r="D12" s="122"/>
      <c r="E12" s="136" t="s">
        <v>5</v>
      </c>
      <c r="F12" s="136"/>
      <c r="G12" s="136"/>
      <c r="H12" s="136"/>
    </row>
    <row r="13" spans="2:8" ht="15">
      <c r="B13" s="122"/>
      <c r="C13" s="122"/>
      <c r="D13" s="122"/>
      <c r="E13" s="136"/>
      <c r="F13" s="136"/>
      <c r="G13" s="136"/>
      <c r="H13" s="136"/>
    </row>
    <row r="14" spans="2:8" ht="15">
      <c r="B14" s="121" t="s">
        <v>11</v>
      </c>
      <c r="C14" s="10" t="s">
        <v>1</v>
      </c>
      <c r="D14" s="22">
        <v>36</v>
      </c>
      <c r="E14" s="10" t="s">
        <v>6</v>
      </c>
      <c r="F14" s="21">
        <f>D14*C5/E5</f>
        <v>37.63636363636363</v>
      </c>
      <c r="G14" s="49" t="s">
        <v>100</v>
      </c>
      <c r="H14" s="22">
        <v>1.29</v>
      </c>
    </row>
    <row r="15" spans="2:8" ht="15">
      <c r="B15" s="121"/>
      <c r="C15" s="10" t="s">
        <v>2</v>
      </c>
      <c r="D15" s="22">
        <v>47.1</v>
      </c>
      <c r="E15" s="10" t="s">
        <v>7</v>
      </c>
      <c r="F15" s="21">
        <f>(((D17-D16)/3)+D16)*C5/E5</f>
        <v>43.121515151515155</v>
      </c>
      <c r="G15" s="49" t="s">
        <v>101</v>
      </c>
      <c r="H15" s="22">
        <v>15.75</v>
      </c>
    </row>
    <row r="16" spans="2:8" ht="15">
      <c r="B16" s="121"/>
      <c r="C16" s="10" t="s">
        <v>3</v>
      </c>
      <c r="D16" s="22">
        <v>23.55</v>
      </c>
      <c r="E16" s="10" t="s">
        <v>8</v>
      </c>
      <c r="F16" s="21">
        <f>0.5*D15*C5/E5</f>
        <v>24.620454545454546</v>
      </c>
      <c r="G16" s="49" t="s">
        <v>102</v>
      </c>
      <c r="H16" s="54">
        <f>(ATAN(((2*D16)+(D17))/((2*H14)+(H15))))*(180*7)/22</f>
        <v>81.54104980808283</v>
      </c>
    </row>
    <row r="17" spans="2:8" ht="15">
      <c r="B17" s="121"/>
      <c r="C17" s="10" t="s">
        <v>4</v>
      </c>
      <c r="D17" s="22">
        <v>76.64</v>
      </c>
      <c r="E17" s="10" t="s">
        <v>9</v>
      </c>
      <c r="F17" s="21">
        <f>D16*C5/E5</f>
        <v>24.620454545454546</v>
      </c>
      <c r="G17" s="49" t="s">
        <v>103</v>
      </c>
      <c r="H17" s="54">
        <f>(ATAN(D16/H14))*180*7/22</f>
        <v>86.82968957776914</v>
      </c>
    </row>
    <row r="18" spans="2:8" ht="15">
      <c r="B18" s="137" t="s">
        <v>0</v>
      </c>
      <c r="C18" s="137"/>
      <c r="D18" s="137"/>
      <c r="E18" s="138" t="s">
        <v>5</v>
      </c>
      <c r="F18" s="138"/>
      <c r="G18" s="138"/>
      <c r="H18" s="138"/>
    </row>
    <row r="19" spans="2:8" ht="15">
      <c r="B19" s="137"/>
      <c r="C19" s="137"/>
      <c r="D19" s="137"/>
      <c r="E19" s="138"/>
      <c r="F19" s="138"/>
      <c r="G19" s="138"/>
      <c r="H19" s="138"/>
    </row>
    <row r="20" spans="2:8" ht="15">
      <c r="B20" s="164" t="s">
        <v>12</v>
      </c>
      <c r="C20" s="4" t="s">
        <v>1</v>
      </c>
      <c r="D20" s="18">
        <v>43.2</v>
      </c>
      <c r="E20" s="4" t="s">
        <v>6</v>
      </c>
      <c r="F20" s="19">
        <f>D20*C5/E5</f>
        <v>45.163636363636364</v>
      </c>
      <c r="G20" s="4" t="s">
        <v>100</v>
      </c>
      <c r="H20" s="50">
        <v>2.84</v>
      </c>
    </row>
    <row r="21" spans="2:8" ht="15">
      <c r="B21" s="164"/>
      <c r="C21" s="4" t="s">
        <v>2</v>
      </c>
      <c r="D21" s="18">
        <v>56.52</v>
      </c>
      <c r="E21" s="4" t="s">
        <v>7</v>
      </c>
      <c r="F21" s="19">
        <f>(((D23-D22)/3)+D22)*C5/E5</f>
        <v>103.61500000000001</v>
      </c>
      <c r="G21" s="4" t="s">
        <v>101</v>
      </c>
      <c r="H21" s="50">
        <v>35.25</v>
      </c>
    </row>
    <row r="22" spans="2:8" ht="15">
      <c r="B22" s="164"/>
      <c r="C22" s="4" t="s">
        <v>3</v>
      </c>
      <c r="D22" s="18">
        <v>54.59</v>
      </c>
      <c r="E22" s="4" t="s">
        <v>8</v>
      </c>
      <c r="F22" s="19">
        <f>0.5*D21*C5/E5</f>
        <v>29.544545454545453</v>
      </c>
      <c r="G22" s="4" t="s">
        <v>102</v>
      </c>
      <c r="H22" s="53">
        <f>(ATAN(((2*D22)+(D23))/((2*H20)+(H21))))*(180*7)/22</f>
        <v>82.12895429225912</v>
      </c>
    </row>
    <row r="23" spans="2:8" ht="15">
      <c r="B23" s="164"/>
      <c r="C23" s="4" t="s">
        <v>4</v>
      </c>
      <c r="D23" s="18">
        <v>188.15</v>
      </c>
      <c r="E23" s="4" t="s">
        <v>9</v>
      </c>
      <c r="F23" s="19">
        <f>D22*C5/E5</f>
        <v>57.07136363636364</v>
      </c>
      <c r="G23" s="4" t="s">
        <v>103</v>
      </c>
      <c r="H23" s="53">
        <f>(ATAN(D22/H20))*180*7/22</f>
        <v>86.98690666251508</v>
      </c>
    </row>
    <row r="24" spans="2:8" ht="14.25" customHeight="1">
      <c r="B24" s="130" t="s">
        <v>0</v>
      </c>
      <c r="C24" s="131"/>
      <c r="D24" s="132"/>
      <c r="E24" s="94" t="s">
        <v>5</v>
      </c>
      <c r="F24" s="95"/>
      <c r="G24" s="95"/>
      <c r="H24" s="96"/>
    </row>
    <row r="25" spans="2:8" ht="15">
      <c r="B25" s="133"/>
      <c r="C25" s="134"/>
      <c r="D25" s="135"/>
      <c r="E25" s="97"/>
      <c r="F25" s="98"/>
      <c r="G25" s="98"/>
      <c r="H25" s="99"/>
    </row>
    <row r="26" spans="2:8" ht="15">
      <c r="B26" s="100" t="s">
        <v>13</v>
      </c>
      <c r="C26" s="5" t="s">
        <v>1</v>
      </c>
      <c r="D26" s="17">
        <v>43.2</v>
      </c>
      <c r="E26" s="5" t="s">
        <v>6</v>
      </c>
      <c r="F26" s="16">
        <f>D26*C5/E5</f>
        <v>45.163636363636364</v>
      </c>
      <c r="G26" s="5" t="s">
        <v>100</v>
      </c>
      <c r="H26" s="51">
        <v>2.84</v>
      </c>
    </row>
    <row r="27" spans="2:8" ht="15">
      <c r="B27" s="100"/>
      <c r="C27" s="5" t="s">
        <v>2</v>
      </c>
      <c r="D27" s="17">
        <v>56.52</v>
      </c>
      <c r="E27" s="5" t="s">
        <v>7</v>
      </c>
      <c r="F27" s="16">
        <f>(((D29-D28)/3)+D28)*C5/E5</f>
        <v>103.61500000000001</v>
      </c>
      <c r="G27" s="5" t="s">
        <v>101</v>
      </c>
      <c r="H27" s="51">
        <v>35.25</v>
      </c>
    </row>
    <row r="28" spans="2:8" ht="14.25" customHeight="1">
      <c r="B28" s="100"/>
      <c r="C28" s="5" t="s">
        <v>3</v>
      </c>
      <c r="D28" s="17">
        <v>54.59</v>
      </c>
      <c r="E28" s="5" t="s">
        <v>8</v>
      </c>
      <c r="F28" s="16">
        <f>0.5*D27*C5/E5</f>
        <v>29.544545454545453</v>
      </c>
      <c r="G28" s="5" t="s">
        <v>102</v>
      </c>
      <c r="H28" s="52">
        <f>(ATAN(((2*D28)+(D29))/((2*H26)+(H27))))*(180*7)/22</f>
        <v>82.12895429225912</v>
      </c>
    </row>
    <row r="29" spans="2:8" ht="15">
      <c r="B29" s="100"/>
      <c r="C29" s="5" t="s">
        <v>4</v>
      </c>
      <c r="D29" s="17">
        <v>188.15</v>
      </c>
      <c r="E29" s="5" t="s">
        <v>9</v>
      </c>
      <c r="F29" s="16">
        <f>D28*C5/E5</f>
        <v>57.07136363636364</v>
      </c>
      <c r="G29" s="5" t="s">
        <v>103</v>
      </c>
      <c r="H29" s="52">
        <f>(ATAN(D28/H26))*180*7/22</f>
        <v>86.98690666251508</v>
      </c>
    </row>
    <row r="30" spans="2:8" ht="14.25" customHeight="1">
      <c r="B30" s="145" t="s">
        <v>0</v>
      </c>
      <c r="C30" s="146"/>
      <c r="D30" s="147"/>
      <c r="E30" s="151" t="s">
        <v>5</v>
      </c>
      <c r="F30" s="152"/>
      <c r="G30" s="152"/>
      <c r="H30" s="153"/>
    </row>
    <row r="31" spans="2:8" ht="15">
      <c r="B31" s="148"/>
      <c r="C31" s="149"/>
      <c r="D31" s="150"/>
      <c r="E31" s="154"/>
      <c r="F31" s="155"/>
      <c r="G31" s="155"/>
      <c r="H31" s="156"/>
    </row>
    <row r="32" spans="2:8" ht="14.25" customHeight="1">
      <c r="B32" s="157" t="s">
        <v>28</v>
      </c>
      <c r="C32" s="7" t="s">
        <v>1</v>
      </c>
      <c r="D32" s="14">
        <v>0</v>
      </c>
      <c r="E32" s="7" t="s">
        <v>6</v>
      </c>
      <c r="F32" s="15">
        <f>D32*C5/E5</f>
        <v>0</v>
      </c>
      <c r="G32" s="7" t="s">
        <v>100</v>
      </c>
      <c r="H32" s="55">
        <v>1</v>
      </c>
    </row>
    <row r="33" spans="2:8" ht="14.25" customHeight="1">
      <c r="B33" s="157"/>
      <c r="C33" s="7" t="s">
        <v>2</v>
      </c>
      <c r="D33" s="14">
        <v>0</v>
      </c>
      <c r="E33" s="7" t="s">
        <v>7</v>
      </c>
      <c r="F33" s="15">
        <f>(((D35-D34)/3)+D34)*C5/E5</f>
        <v>0</v>
      </c>
      <c r="G33" s="7" t="s">
        <v>101</v>
      </c>
      <c r="H33" s="55">
        <v>1</v>
      </c>
    </row>
    <row r="34" spans="2:8" ht="14.25" customHeight="1">
      <c r="B34" s="157"/>
      <c r="C34" s="7" t="s">
        <v>3</v>
      </c>
      <c r="D34" s="14">
        <v>0</v>
      </c>
      <c r="E34" s="7" t="s">
        <v>8</v>
      </c>
      <c r="F34" s="15">
        <f>0.5*D33*C5/E5</f>
        <v>0</v>
      </c>
      <c r="G34" s="7" t="s">
        <v>102</v>
      </c>
      <c r="H34" s="56">
        <f>(ATAN(((2*D34)+(D35))/((2*H32)+(H33))))*(180*7)/22</f>
        <v>0</v>
      </c>
    </row>
    <row r="35" spans="2:8" ht="14.25" customHeight="1">
      <c r="B35" s="157"/>
      <c r="C35" s="7" t="s">
        <v>4</v>
      </c>
      <c r="D35" s="14">
        <v>0</v>
      </c>
      <c r="E35" s="7" t="s">
        <v>9</v>
      </c>
      <c r="F35" s="15">
        <f>D34*C5/E5</f>
        <v>0</v>
      </c>
      <c r="G35" s="7" t="s">
        <v>103</v>
      </c>
      <c r="H35" s="56">
        <f>(ATAN(D34/H32))*180*7/22</f>
        <v>0</v>
      </c>
    </row>
    <row r="36" spans="2:8" ht="14.25" customHeight="1">
      <c r="B36" s="161" t="s">
        <v>38</v>
      </c>
      <c r="C36" s="162"/>
      <c r="D36" s="162"/>
      <c r="E36" s="162"/>
      <c r="F36" s="162"/>
      <c r="G36" s="162"/>
      <c r="H36" s="163"/>
    </row>
    <row r="37" spans="2:8" ht="14.25" customHeight="1">
      <c r="B37" s="158" t="s">
        <v>23</v>
      </c>
      <c r="C37" s="6"/>
      <c r="D37" s="6"/>
      <c r="E37" s="6"/>
      <c r="F37" s="25" t="s">
        <v>24</v>
      </c>
      <c r="G37" s="26" t="s">
        <v>25</v>
      </c>
      <c r="H37" s="27" t="s">
        <v>26</v>
      </c>
    </row>
    <row r="38" spans="2:8" ht="14.25" customHeight="1">
      <c r="B38" s="159"/>
      <c r="C38" s="6" t="s">
        <v>98</v>
      </c>
      <c r="D38" s="13">
        <v>43.2</v>
      </c>
      <c r="E38" s="6" t="s">
        <v>19</v>
      </c>
      <c r="F38" s="31">
        <f>D42*C5/E5</f>
        <v>45.163636363636364</v>
      </c>
      <c r="G38" s="48">
        <f>0.5*D43*(C5/E5)</f>
        <v>29.544545454545457</v>
      </c>
      <c r="H38" s="31">
        <f>(2/3)*D43*C5/E5</f>
        <v>39.39272727272727</v>
      </c>
    </row>
    <row r="39" spans="2:8" ht="15" customHeight="1">
      <c r="B39" s="159"/>
      <c r="C39" s="6" t="s">
        <v>16</v>
      </c>
      <c r="D39" s="13">
        <v>56.52</v>
      </c>
      <c r="E39" s="6" t="s">
        <v>20</v>
      </c>
      <c r="F39" s="31">
        <f>(((D41-D40)/3)+D40)*C5/E5</f>
        <v>62.093030303030304</v>
      </c>
      <c r="G39" s="31">
        <f>D40*C5/E5</f>
        <v>35.45136363636363</v>
      </c>
      <c r="H39" s="31">
        <f>(4/3)*D40*C5/E5</f>
        <v>47.26848484848484</v>
      </c>
    </row>
    <row r="40" spans="2:8" ht="14.25" customHeight="1">
      <c r="B40" s="159"/>
      <c r="C40" s="6" t="s">
        <v>3</v>
      </c>
      <c r="D40" s="13">
        <v>33.91</v>
      </c>
      <c r="E40" s="6" t="s">
        <v>21</v>
      </c>
      <c r="F40" s="31">
        <f>D38*C5/E5</f>
        <v>45.163636363636364</v>
      </c>
      <c r="G40" s="31">
        <f>0.5*D39*C5/E5</f>
        <v>29.544545454545453</v>
      </c>
      <c r="H40" s="31">
        <f>(2/3)*D39*C5/E5</f>
        <v>39.39272727272727</v>
      </c>
    </row>
    <row r="41" spans="2:8" ht="14.25" customHeight="1">
      <c r="B41" s="159"/>
      <c r="C41" s="6" t="s">
        <v>4</v>
      </c>
      <c r="D41" s="13">
        <v>110.36</v>
      </c>
      <c r="E41" s="6" t="s">
        <v>22</v>
      </c>
      <c r="F41" s="31">
        <f>F39</f>
        <v>62.093030303030304</v>
      </c>
      <c r="G41" s="31">
        <f>D40*C5/E5</f>
        <v>35.45136363636363</v>
      </c>
      <c r="H41" s="31">
        <f>(4/3)*D40*C5/E5</f>
        <v>47.26848484848484</v>
      </c>
    </row>
    <row r="42" spans="2:8" ht="14.25" customHeight="1">
      <c r="B42" s="159"/>
      <c r="C42" s="6" t="s">
        <v>17</v>
      </c>
      <c r="D42" s="13">
        <v>43.2</v>
      </c>
      <c r="E42" s="6"/>
      <c r="F42" s="13"/>
      <c r="G42" s="13"/>
      <c r="H42" s="13"/>
    </row>
    <row r="43" spans="2:8" ht="14.25" customHeight="1">
      <c r="B43" s="160"/>
      <c r="C43" s="6" t="s">
        <v>18</v>
      </c>
      <c r="D43" s="13">
        <v>56.52</v>
      </c>
      <c r="E43" s="6"/>
      <c r="F43" s="6"/>
      <c r="G43" s="6"/>
      <c r="H43" s="6"/>
    </row>
    <row r="44" spans="2:8" ht="14.25" customHeight="1">
      <c r="B44" s="139" t="s">
        <v>14</v>
      </c>
      <c r="C44" s="140"/>
      <c r="D44" s="140"/>
      <c r="E44" s="140"/>
      <c r="F44" s="140"/>
      <c r="G44" s="140"/>
      <c r="H44" s="141"/>
    </row>
    <row r="45" spans="2:8" ht="14.25" customHeight="1">
      <c r="B45" s="142" t="s">
        <v>39</v>
      </c>
      <c r="C45" s="8" t="s">
        <v>35</v>
      </c>
      <c r="D45" s="11">
        <v>62.17</v>
      </c>
      <c r="E45" s="8" t="s">
        <v>46</v>
      </c>
      <c r="F45" s="12">
        <f>D45*C5/E5</f>
        <v>64.9959090909091</v>
      </c>
      <c r="G45" s="8" t="s">
        <v>44</v>
      </c>
      <c r="H45" s="12">
        <f>D51*(1-D49)</f>
        <v>17.375</v>
      </c>
    </row>
    <row r="46" spans="2:8" ht="14.25" customHeight="1">
      <c r="B46" s="143"/>
      <c r="C46" s="8" t="s">
        <v>41</v>
      </c>
      <c r="D46" s="11">
        <v>62.17</v>
      </c>
      <c r="E46" s="8" t="s">
        <v>47</v>
      </c>
      <c r="F46" s="12">
        <f>D46*C5/E5</f>
        <v>64.9959090909091</v>
      </c>
      <c r="G46" s="8" t="s">
        <v>45</v>
      </c>
      <c r="H46" s="12">
        <f>D52*(1-D50)</f>
        <v>17.375</v>
      </c>
    </row>
    <row r="47" spans="2:8" ht="14.25" customHeight="1">
      <c r="B47" s="143"/>
      <c r="C47" s="8" t="s">
        <v>36</v>
      </c>
      <c r="D47" s="11">
        <v>60</v>
      </c>
      <c r="E47" s="8" t="s">
        <v>48</v>
      </c>
      <c r="F47" s="12">
        <f>D47*C5/E5</f>
        <v>62.72727272727273</v>
      </c>
      <c r="G47" s="101" t="s">
        <v>104</v>
      </c>
      <c r="H47" s="102"/>
    </row>
    <row r="48" spans="2:8" ht="15">
      <c r="B48" s="143"/>
      <c r="C48" s="8" t="s">
        <v>42</v>
      </c>
      <c r="D48" s="11">
        <v>60</v>
      </c>
      <c r="E48" s="8" t="s">
        <v>49</v>
      </c>
      <c r="F48" s="12">
        <f>D48*C5/E5</f>
        <v>62.72727272727273</v>
      </c>
      <c r="G48" s="8" t="s">
        <v>50</v>
      </c>
      <c r="H48" s="34">
        <f>D51*G3</f>
        <v>72.6590909090909</v>
      </c>
    </row>
    <row r="49" spans="2:8" ht="15">
      <c r="B49" s="143"/>
      <c r="C49" s="8" t="s">
        <v>15</v>
      </c>
      <c r="D49" s="11">
        <v>0.75</v>
      </c>
      <c r="E49" s="8" t="s">
        <v>50</v>
      </c>
      <c r="F49" s="12">
        <f>(D45+H45)*C5/E5</f>
        <v>83.16068181818181</v>
      </c>
      <c r="G49" s="8" t="s">
        <v>46</v>
      </c>
      <c r="H49" s="34">
        <f>H48*D49</f>
        <v>54.49431818181818</v>
      </c>
    </row>
    <row r="50" spans="2:8" ht="15">
      <c r="B50" s="143"/>
      <c r="C50" s="8" t="s">
        <v>43</v>
      </c>
      <c r="D50" s="11">
        <v>0.75</v>
      </c>
      <c r="E50" s="8" t="s">
        <v>51</v>
      </c>
      <c r="F50" s="12">
        <f>(D46+H46)*C5/E5</f>
        <v>83.16068181818181</v>
      </c>
      <c r="G50" s="8" t="s">
        <v>51</v>
      </c>
      <c r="H50" s="34">
        <f>D52*G3</f>
        <v>72.6590909090909</v>
      </c>
    </row>
    <row r="51" spans="2:8" ht="15">
      <c r="B51" s="143"/>
      <c r="C51" s="28" t="s">
        <v>27</v>
      </c>
      <c r="D51" s="35">
        <v>69.5</v>
      </c>
      <c r="E51" s="29" t="s">
        <v>52</v>
      </c>
      <c r="F51" s="12">
        <f>(D48+H45)*C5/E5</f>
        <v>80.89204545454545</v>
      </c>
      <c r="G51" s="8" t="s">
        <v>47</v>
      </c>
      <c r="H51" s="34">
        <f>H50*D50</f>
        <v>54.49431818181818</v>
      </c>
    </row>
    <row r="52" spans="2:8" ht="15">
      <c r="B52" s="144"/>
      <c r="C52" s="28" t="s">
        <v>54</v>
      </c>
      <c r="D52" s="34">
        <v>69.5</v>
      </c>
      <c r="E52" s="29" t="s">
        <v>53</v>
      </c>
      <c r="F52" s="30">
        <f>(D48+H46)*C5/E5</f>
        <v>80.89204545454545</v>
      </c>
      <c r="G52" s="8"/>
      <c r="H52" s="8"/>
    </row>
    <row r="53" spans="2:8" ht="15">
      <c r="B53" s="165" t="s">
        <v>37</v>
      </c>
      <c r="C53" s="166"/>
      <c r="D53" s="166"/>
      <c r="E53" s="166"/>
      <c r="F53" s="166"/>
      <c r="G53" s="166"/>
      <c r="H53" s="167"/>
    </row>
    <row r="54" spans="2:8" ht="15">
      <c r="B54" s="168" t="s">
        <v>40</v>
      </c>
      <c r="C54" s="169"/>
      <c r="D54" s="169"/>
      <c r="E54" s="169"/>
      <c r="F54" s="169"/>
      <c r="G54" s="169"/>
      <c r="H54" s="170"/>
    </row>
    <row r="55" spans="2:6" ht="15">
      <c r="B55" s="32"/>
      <c r="C55" s="32"/>
      <c r="D55" s="32"/>
      <c r="E55" s="32"/>
      <c r="F55" s="33"/>
    </row>
    <row r="56" spans="2:6" ht="15">
      <c r="B56" s="32"/>
      <c r="C56" s="32"/>
      <c r="D56" s="32"/>
      <c r="E56" s="32"/>
      <c r="F56" s="33"/>
    </row>
    <row r="58" spans="2:9" ht="14.25" customHeight="1">
      <c r="B58" s="105" t="s">
        <v>55</v>
      </c>
      <c r="C58" s="106"/>
      <c r="D58" s="106"/>
      <c r="E58" s="106"/>
      <c r="F58" s="106"/>
      <c r="G58" s="106"/>
      <c r="H58" s="107"/>
      <c r="I58" s="39"/>
    </row>
    <row r="59" spans="2:9" ht="14.25" customHeight="1">
      <c r="B59" s="111" t="s">
        <v>68</v>
      </c>
      <c r="C59" s="40" t="s">
        <v>56</v>
      </c>
      <c r="D59" s="41">
        <v>0.571343</v>
      </c>
      <c r="E59" s="59" t="s">
        <v>127</v>
      </c>
      <c r="F59" s="42">
        <f>((D60+(2*D59))/3)*G3</f>
        <v>0.46729936363636365</v>
      </c>
      <c r="G59" s="115" t="s">
        <v>64</v>
      </c>
      <c r="H59" s="116"/>
      <c r="I59" s="36"/>
    </row>
    <row r="60" spans="2:9" ht="18.75">
      <c r="B60" s="112"/>
      <c r="C60" s="3" t="s">
        <v>58</v>
      </c>
      <c r="D60" s="23">
        <v>0.19826</v>
      </c>
      <c r="E60" s="60" t="s">
        <v>128</v>
      </c>
      <c r="F60" s="23">
        <f>D59*G3</f>
        <v>0.5973131363636364</v>
      </c>
      <c r="G60" s="115" t="s">
        <v>63</v>
      </c>
      <c r="H60" s="116"/>
      <c r="I60" s="36"/>
    </row>
    <row r="61" spans="2:9" ht="18.75">
      <c r="B61" s="112"/>
      <c r="C61" s="3" t="s">
        <v>57</v>
      </c>
      <c r="D61" s="23">
        <v>0.041469</v>
      </c>
      <c r="E61" s="60" t="s">
        <v>105</v>
      </c>
      <c r="F61" s="43">
        <f>((D60+(D59*D63))/3)*G3</f>
        <v>0.06909060606060606</v>
      </c>
      <c r="G61" s="177" t="s">
        <v>65</v>
      </c>
      <c r="H61" s="178"/>
      <c r="I61" s="37"/>
    </row>
    <row r="62" spans="2:9" ht="15">
      <c r="B62" s="112"/>
      <c r="C62" s="3" t="s">
        <v>59</v>
      </c>
      <c r="D62" s="23">
        <v>0.18469</v>
      </c>
      <c r="E62" s="3" t="s">
        <v>62</v>
      </c>
      <c r="F62" s="43">
        <f>DEGREES(ATAN((D60+(2*D59))/(D62+(2*D61))))</f>
        <v>78.71312600184032</v>
      </c>
      <c r="G62" s="115" t="s">
        <v>66</v>
      </c>
      <c r="H62" s="116"/>
      <c r="I62" s="38"/>
    </row>
    <row r="63" spans="2:9" ht="15">
      <c r="B63" s="112"/>
      <c r="C63" s="3" t="s">
        <v>60</v>
      </c>
      <c r="D63" s="23">
        <v>0</v>
      </c>
      <c r="E63" s="3" t="s">
        <v>62</v>
      </c>
      <c r="F63" s="43">
        <f>DEGREES(ATAN(D59/D61))</f>
        <v>85.84865922357413</v>
      </c>
      <c r="G63" s="115" t="s">
        <v>67</v>
      </c>
      <c r="H63" s="116"/>
      <c r="I63" s="38"/>
    </row>
    <row r="64" spans="2:9" ht="15">
      <c r="B64" s="112"/>
      <c r="C64" s="44" t="s">
        <v>61</v>
      </c>
      <c r="D64" s="23">
        <v>2.3</v>
      </c>
      <c r="E64" s="47" t="s">
        <v>69</v>
      </c>
      <c r="F64" s="43">
        <f>(D65/F59)*D64</f>
        <v>45.478341409721196</v>
      </c>
      <c r="G64" s="182" t="s">
        <v>71</v>
      </c>
      <c r="H64" s="183"/>
      <c r="I64" s="38"/>
    </row>
    <row r="65" spans="2:9" ht="15">
      <c r="B65" s="112"/>
      <c r="C65" s="44" t="s">
        <v>106</v>
      </c>
      <c r="D65" s="23">
        <v>9.24</v>
      </c>
      <c r="E65" s="44" t="s">
        <v>70</v>
      </c>
      <c r="F65" s="43">
        <f>(D66/F60)*D64</f>
        <v>0</v>
      </c>
      <c r="G65" s="184"/>
      <c r="H65" s="185"/>
      <c r="I65" s="38"/>
    </row>
    <row r="66" spans="2:9" ht="15">
      <c r="B66" s="112"/>
      <c r="C66" s="44" t="s">
        <v>107</v>
      </c>
      <c r="D66" s="23">
        <v>0</v>
      </c>
      <c r="E66" s="45" t="s">
        <v>72</v>
      </c>
      <c r="F66" s="43">
        <f>(D67/F61)*D64</f>
        <v>0</v>
      </c>
      <c r="G66" s="186"/>
      <c r="H66" s="187"/>
      <c r="I66" s="38"/>
    </row>
    <row r="67" spans="2:9" ht="15">
      <c r="B67" s="112"/>
      <c r="C67" s="44" t="s">
        <v>108</v>
      </c>
      <c r="D67" s="23">
        <v>0</v>
      </c>
      <c r="E67" s="45"/>
      <c r="F67" s="3"/>
      <c r="G67" s="46"/>
      <c r="H67" s="46"/>
      <c r="I67" s="38"/>
    </row>
    <row r="68" spans="2:9" ht="15">
      <c r="B68" s="113"/>
      <c r="C68" s="44"/>
      <c r="D68" s="23"/>
      <c r="E68" s="45"/>
      <c r="F68" s="3"/>
      <c r="G68" s="46"/>
      <c r="H68" s="46"/>
      <c r="I68" s="38"/>
    </row>
    <row r="69" spans="2:9" ht="15.75">
      <c r="B69" s="174" t="s">
        <v>109</v>
      </c>
      <c r="C69" s="175"/>
      <c r="D69" s="175"/>
      <c r="E69" s="175"/>
      <c r="F69" s="175"/>
      <c r="G69" s="175"/>
      <c r="H69" s="176"/>
      <c r="I69" s="57"/>
    </row>
    <row r="70" spans="2:8" ht="15">
      <c r="B70" s="174" t="s">
        <v>73</v>
      </c>
      <c r="C70" s="175"/>
      <c r="D70" s="175"/>
      <c r="E70" s="175"/>
      <c r="F70" s="175"/>
      <c r="G70" s="175"/>
      <c r="H70" s="176"/>
    </row>
    <row r="73" spans="2:8" ht="15">
      <c r="B73" s="108" t="s">
        <v>74</v>
      </c>
      <c r="C73" s="109"/>
      <c r="D73" s="109"/>
      <c r="E73" s="109"/>
      <c r="F73" s="109"/>
      <c r="G73" s="109"/>
      <c r="H73" s="110"/>
    </row>
    <row r="74" spans="2:8" ht="15">
      <c r="B74" s="171" t="s">
        <v>93</v>
      </c>
      <c r="C74" s="22" t="s">
        <v>75</v>
      </c>
      <c r="D74" s="22">
        <v>0.2</v>
      </c>
      <c r="E74" s="22" t="s">
        <v>81</v>
      </c>
      <c r="F74" s="22">
        <f>D74</f>
        <v>0.2</v>
      </c>
      <c r="G74" s="22"/>
      <c r="H74" s="22"/>
    </row>
    <row r="75" spans="2:8" ht="15">
      <c r="B75" s="172"/>
      <c r="C75" s="22" t="s">
        <v>76</v>
      </c>
      <c r="D75" s="22">
        <v>1.25</v>
      </c>
      <c r="E75" s="22" t="s">
        <v>82</v>
      </c>
      <c r="F75" s="22">
        <f>(D74*D79)+(D77*(D81-(D75*D79)))</f>
        <v>0.3400000000000001</v>
      </c>
      <c r="G75" s="22"/>
      <c r="H75" s="22"/>
    </row>
    <row r="76" spans="2:8" ht="15">
      <c r="B76" s="172"/>
      <c r="C76" s="22" t="s">
        <v>77</v>
      </c>
      <c r="D76" s="22">
        <v>3</v>
      </c>
      <c r="E76" s="22" t="s">
        <v>83</v>
      </c>
      <c r="F76" s="22">
        <f>D79*(D74+(D77*(D76-D75)))+(D78*(D82-(D76*D79)))</f>
        <v>1.7000000000000002</v>
      </c>
      <c r="G76" s="22"/>
      <c r="H76" s="22"/>
    </row>
    <row r="77" spans="2:8" ht="15">
      <c r="B77" s="172"/>
      <c r="C77" s="22" t="s">
        <v>78</v>
      </c>
      <c r="D77" s="22">
        <v>0.4</v>
      </c>
      <c r="E77" s="22"/>
      <c r="F77" s="22"/>
      <c r="G77" s="22"/>
      <c r="H77" s="22"/>
    </row>
    <row r="78" spans="2:8" ht="15">
      <c r="B78" s="172"/>
      <c r="C78" s="22" t="s">
        <v>79</v>
      </c>
      <c r="D78" s="22">
        <v>0.8</v>
      </c>
      <c r="E78" s="22"/>
      <c r="F78" s="22"/>
      <c r="G78" s="22"/>
      <c r="H78" s="22"/>
    </row>
    <row r="79" spans="2:8" ht="15">
      <c r="B79" s="172"/>
      <c r="C79" s="22" t="s">
        <v>80</v>
      </c>
      <c r="D79" s="22">
        <v>1</v>
      </c>
      <c r="E79" s="22"/>
      <c r="F79" s="22"/>
      <c r="G79" s="22"/>
      <c r="H79" s="22"/>
    </row>
    <row r="80" spans="2:8" ht="15">
      <c r="B80" s="172"/>
      <c r="C80" s="22" t="s">
        <v>85</v>
      </c>
      <c r="D80" s="22">
        <v>1.1</v>
      </c>
      <c r="E80" s="22"/>
      <c r="F80" s="22"/>
      <c r="G80" s="22"/>
      <c r="H80" s="22"/>
    </row>
    <row r="81" spans="2:8" ht="15">
      <c r="B81" s="172"/>
      <c r="C81" s="22" t="s">
        <v>86</v>
      </c>
      <c r="D81" s="22">
        <v>1.6</v>
      </c>
      <c r="E81" s="22"/>
      <c r="F81" s="22"/>
      <c r="G81" s="22"/>
      <c r="H81" s="22"/>
    </row>
    <row r="82" spans="2:8" ht="15">
      <c r="B82" s="173"/>
      <c r="C82" s="22" t="s">
        <v>87</v>
      </c>
      <c r="D82" s="22">
        <v>4</v>
      </c>
      <c r="E82" s="22"/>
      <c r="F82" s="22"/>
      <c r="G82" s="22"/>
      <c r="H82" s="22"/>
    </row>
    <row r="83" spans="2:8" ht="15">
      <c r="B83" s="114" t="s">
        <v>84</v>
      </c>
      <c r="C83" s="114"/>
      <c r="D83" s="114" t="s">
        <v>92</v>
      </c>
      <c r="E83" s="114"/>
      <c r="F83" s="114"/>
      <c r="G83" s="114"/>
      <c r="H83" s="114"/>
    </row>
    <row r="84" spans="2:8" ht="15">
      <c r="B84" s="114" t="s">
        <v>90</v>
      </c>
      <c r="C84" s="114"/>
      <c r="D84" s="114" t="s">
        <v>88</v>
      </c>
      <c r="E84" s="114"/>
      <c r="F84" s="114"/>
      <c r="G84" s="114"/>
      <c r="H84" s="114"/>
    </row>
    <row r="85" spans="2:8" ht="15">
      <c r="B85" s="114" t="s">
        <v>91</v>
      </c>
      <c r="C85" s="114"/>
      <c r="D85" s="114" t="s">
        <v>89</v>
      </c>
      <c r="E85" s="114"/>
      <c r="F85" s="114"/>
      <c r="G85" s="114"/>
      <c r="H85" s="114"/>
    </row>
    <row r="111" spans="2:9" ht="15">
      <c r="B111" s="90" t="s">
        <v>111</v>
      </c>
      <c r="C111" s="93" t="s">
        <v>110</v>
      </c>
      <c r="D111" s="93"/>
      <c r="E111" s="71" t="s">
        <v>124</v>
      </c>
      <c r="F111" s="72"/>
      <c r="G111" s="68"/>
      <c r="H111" s="69"/>
      <c r="I111" s="70"/>
    </row>
    <row r="112" spans="2:8" ht="15.75" customHeight="1">
      <c r="B112" s="91"/>
      <c r="C112" s="93"/>
      <c r="D112" s="93"/>
      <c r="E112" s="67" t="s">
        <v>125</v>
      </c>
      <c r="F112" s="67" t="s">
        <v>126</v>
      </c>
      <c r="G112" s="79" t="s">
        <v>119</v>
      </c>
      <c r="H112" s="80"/>
    </row>
    <row r="113" spans="2:9" ht="15">
      <c r="B113" s="91"/>
      <c r="C113" s="83" t="s">
        <v>112</v>
      </c>
      <c r="D113" s="84"/>
      <c r="E113" s="61">
        <v>0.14</v>
      </c>
      <c r="F113" s="61">
        <v>0.02</v>
      </c>
      <c r="G113" s="81">
        <f>(E113/((POWER(E122,F113))-1)*E119)</f>
        <v>6.301930927192603</v>
      </c>
      <c r="H113" s="82"/>
      <c r="I113" s="62"/>
    </row>
    <row r="114" spans="2:9" ht="15">
      <c r="B114" s="91"/>
      <c r="C114" s="83" t="s">
        <v>113</v>
      </c>
      <c r="D114" s="84"/>
      <c r="E114" s="61">
        <v>13.5</v>
      </c>
      <c r="F114" s="61">
        <v>1</v>
      </c>
      <c r="G114" s="81">
        <f>(E114/((POWER(E122,F114))-1)*E119)</f>
        <v>6.75</v>
      </c>
      <c r="H114" s="82"/>
      <c r="I114" s="62"/>
    </row>
    <row r="115" spans="2:9" ht="15">
      <c r="B115" s="91"/>
      <c r="C115" s="83" t="s">
        <v>114</v>
      </c>
      <c r="D115" s="84"/>
      <c r="E115" s="61">
        <v>0.14</v>
      </c>
      <c r="F115" s="61">
        <v>0.02</v>
      </c>
      <c r="G115" s="81">
        <f>(E115/((POWER(E122,F115))-1)*E119)</f>
        <v>6.301930927192603</v>
      </c>
      <c r="H115" s="82"/>
      <c r="I115" s="62"/>
    </row>
    <row r="116" spans="2:9" ht="15">
      <c r="B116" s="91"/>
      <c r="C116" s="83" t="s">
        <v>115</v>
      </c>
      <c r="D116" s="84"/>
      <c r="E116" s="61">
        <v>80</v>
      </c>
      <c r="F116" s="61">
        <v>2</v>
      </c>
      <c r="G116" s="81">
        <f>(E116/((POWER(E122,F116))-1)*E119)</f>
        <v>10</v>
      </c>
      <c r="H116" s="82"/>
      <c r="I116" s="62"/>
    </row>
    <row r="117" spans="2:9" ht="15">
      <c r="B117" s="91"/>
      <c r="C117" s="83" t="s">
        <v>116</v>
      </c>
      <c r="D117" s="84"/>
      <c r="E117" s="61">
        <v>0.05</v>
      </c>
      <c r="F117" s="61">
        <v>0.04</v>
      </c>
      <c r="G117" s="81">
        <f>(E117/((POWER(E122,F117))-1)*E119)</f>
        <v>1.1129821294387343</v>
      </c>
      <c r="H117" s="82"/>
      <c r="I117" s="62"/>
    </row>
    <row r="118" spans="2:9" ht="15.75" thickBot="1">
      <c r="B118" s="91"/>
      <c r="C118" s="87" t="s">
        <v>117</v>
      </c>
      <c r="D118" s="88"/>
      <c r="E118" s="63">
        <v>120</v>
      </c>
      <c r="F118" s="63">
        <v>1</v>
      </c>
      <c r="G118" s="81">
        <f>(E118/((POWER(E122,F118))-1)*E119)</f>
        <v>60</v>
      </c>
      <c r="H118" s="82"/>
      <c r="I118" s="64"/>
    </row>
    <row r="119" spans="2:9" ht="15.75" thickTop="1">
      <c r="B119" s="91"/>
      <c r="C119" s="85" t="s">
        <v>121</v>
      </c>
      <c r="D119" s="86"/>
      <c r="E119" s="65">
        <v>1</v>
      </c>
      <c r="F119" s="73"/>
      <c r="G119" s="74"/>
      <c r="H119" s="74"/>
      <c r="I119" s="74"/>
    </row>
    <row r="120" spans="2:9" ht="15">
      <c r="B120" s="91"/>
      <c r="C120" s="87" t="s">
        <v>122</v>
      </c>
      <c r="D120" s="88"/>
      <c r="E120" s="66">
        <v>1</v>
      </c>
      <c r="F120" s="75"/>
      <c r="G120" s="76"/>
      <c r="H120" s="76"/>
      <c r="I120" s="76"/>
    </row>
    <row r="121" spans="2:9" ht="15">
      <c r="B121" s="91"/>
      <c r="C121" s="84" t="s">
        <v>118</v>
      </c>
      <c r="D121" s="89"/>
      <c r="E121" s="61">
        <v>3</v>
      </c>
      <c r="F121" s="75"/>
      <c r="G121" s="76"/>
      <c r="H121" s="76"/>
      <c r="I121" s="76"/>
    </row>
    <row r="122" spans="2:9" ht="15">
      <c r="B122" s="92"/>
      <c r="C122" s="84" t="s">
        <v>123</v>
      </c>
      <c r="D122" s="89"/>
      <c r="E122" s="61">
        <f>E121/E120</f>
        <v>3</v>
      </c>
      <c r="F122" s="77"/>
      <c r="G122" s="78"/>
      <c r="H122" s="78"/>
      <c r="I122" s="78"/>
    </row>
    <row r="123" spans="2:9" ht="18.75">
      <c r="B123" s="179" t="s">
        <v>120</v>
      </c>
      <c r="C123" s="180"/>
      <c r="D123" s="180"/>
      <c r="E123" s="180"/>
      <c r="F123" s="180"/>
      <c r="G123" s="180"/>
      <c r="H123" s="180"/>
      <c r="I123" s="181"/>
    </row>
    <row r="127" spans="6:8" ht="15.75">
      <c r="F127" s="104" t="s">
        <v>95</v>
      </c>
      <c r="G127" s="104"/>
      <c r="H127" s="104"/>
    </row>
    <row r="128" spans="7:9" ht="18.75">
      <c r="G128" s="58" t="s">
        <v>96</v>
      </c>
      <c r="H128" s="58"/>
      <c r="I128" s="58"/>
    </row>
    <row r="129" spans="6:8" ht="15.75">
      <c r="F129" s="103" t="s">
        <v>97</v>
      </c>
      <c r="G129" s="103"/>
      <c r="H129" s="103"/>
    </row>
  </sheetData>
  <sheetProtection/>
  <mergeCells count="65">
    <mergeCell ref="B123:I123"/>
    <mergeCell ref="B69:H69"/>
    <mergeCell ref="G64:H66"/>
    <mergeCell ref="B84:C84"/>
    <mergeCell ref="C117:D117"/>
    <mergeCell ref="C118:D118"/>
    <mergeCell ref="C113:D113"/>
    <mergeCell ref="C114:D114"/>
    <mergeCell ref="G118:H118"/>
    <mergeCell ref="D84:H84"/>
    <mergeCell ref="B20:B23"/>
    <mergeCell ref="B53:H53"/>
    <mergeCell ref="B54:H54"/>
    <mergeCell ref="B74:B82"/>
    <mergeCell ref="B83:C83"/>
    <mergeCell ref="D83:H83"/>
    <mergeCell ref="B70:H70"/>
    <mergeCell ref="G60:H60"/>
    <mergeCell ref="G59:H59"/>
    <mergeCell ref="G61:H61"/>
    <mergeCell ref="E12:H13"/>
    <mergeCell ref="B18:D19"/>
    <mergeCell ref="E18:H19"/>
    <mergeCell ref="B44:H44"/>
    <mergeCell ref="B45:B52"/>
    <mergeCell ref="B30:D31"/>
    <mergeCell ref="E30:H31"/>
    <mergeCell ref="B32:B35"/>
    <mergeCell ref="B37:B43"/>
    <mergeCell ref="B36:H36"/>
    <mergeCell ref="D85:H85"/>
    <mergeCell ref="G63:H63"/>
    <mergeCell ref="G62:H62"/>
    <mergeCell ref="A1:I2"/>
    <mergeCell ref="B8:B11"/>
    <mergeCell ref="B14:B17"/>
    <mergeCell ref="B12:D13"/>
    <mergeCell ref="E6:H7"/>
    <mergeCell ref="B6:D7"/>
    <mergeCell ref="B24:D25"/>
    <mergeCell ref="E24:H25"/>
    <mergeCell ref="B26:B29"/>
    <mergeCell ref="G47:H47"/>
    <mergeCell ref="F129:H129"/>
    <mergeCell ref="F127:H127"/>
    <mergeCell ref="B58:H58"/>
    <mergeCell ref="B73:H73"/>
    <mergeCell ref="B59:B68"/>
    <mergeCell ref="B85:C85"/>
    <mergeCell ref="C115:D115"/>
    <mergeCell ref="C116:D116"/>
    <mergeCell ref="C119:D119"/>
    <mergeCell ref="C120:D120"/>
    <mergeCell ref="C121:D121"/>
    <mergeCell ref="C122:D122"/>
    <mergeCell ref="B111:B122"/>
    <mergeCell ref="C111:D112"/>
    <mergeCell ref="E111:F111"/>
    <mergeCell ref="F119:I122"/>
    <mergeCell ref="G112:H112"/>
    <mergeCell ref="G113:H113"/>
    <mergeCell ref="G114:H114"/>
    <mergeCell ref="G115:H115"/>
    <mergeCell ref="G116:H116"/>
    <mergeCell ref="G117:H117"/>
  </mergeCells>
  <printOptions/>
  <pageMargins left="0" right="0" top="0" bottom="0" header="0.31496062992126" footer="0.31496062992126"/>
  <pageSetup horizontalDpi="600" verticalDpi="600" orientation="portrait" r:id="rId4"/>
  <drawing r:id="rId3"/>
  <legacyDrawing r:id="rId2"/>
  <oleObjects>
    <oleObject progId="Equation.3" shapeId="35905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WAEL</dc:creator>
  <cp:keywords/>
  <dc:description/>
  <cp:lastModifiedBy>User</cp:lastModifiedBy>
  <cp:lastPrinted>2011-02-20T07:39:47Z</cp:lastPrinted>
  <dcterms:created xsi:type="dcterms:W3CDTF">2009-03-04T08:46:22Z</dcterms:created>
  <dcterms:modified xsi:type="dcterms:W3CDTF">2016-02-09T13:33:50Z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